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542FC37-0670-4490-AC2B-274B19C02A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moria.de.calculos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2" i="9" l="1"/>
  <c r="F62" i="9" s="1"/>
  <c r="G55" i="9"/>
  <c r="G56" i="9" s="1"/>
  <c r="K54" i="9"/>
  <c r="M54" i="9" s="1"/>
  <c r="J54" i="9"/>
  <c r="I54" i="9"/>
  <c r="G54" i="9"/>
  <c r="F54" i="9"/>
  <c r="K53" i="9"/>
  <c r="L53" i="9" s="1"/>
  <c r="J53" i="9"/>
  <c r="I53" i="9"/>
  <c r="G53" i="9"/>
  <c r="F53" i="9"/>
  <c r="K52" i="9"/>
  <c r="M52" i="9" s="1"/>
  <c r="J52" i="9"/>
  <c r="J55" i="9" s="1"/>
  <c r="I52" i="9"/>
  <c r="G52" i="9"/>
  <c r="F52" i="9"/>
  <c r="G49" i="9"/>
  <c r="K48" i="9"/>
  <c r="M48" i="9" s="1"/>
  <c r="J48" i="9"/>
  <c r="J49" i="9" s="1"/>
  <c r="J56" i="9" s="1"/>
  <c r="I48" i="9"/>
  <c r="G48" i="9"/>
  <c r="F48" i="9"/>
  <c r="K47" i="9"/>
  <c r="M47" i="9" s="1"/>
  <c r="J47" i="9"/>
  <c r="I47" i="9"/>
  <c r="G47" i="9"/>
  <c r="F47" i="9"/>
  <c r="M46" i="9"/>
  <c r="K46" i="9"/>
  <c r="L46" i="9" s="1"/>
  <c r="J46" i="9"/>
  <c r="I46" i="9"/>
  <c r="G46" i="9"/>
  <c r="F46" i="9"/>
  <c r="K45" i="9"/>
  <c r="M45" i="9" s="1"/>
  <c r="J45" i="9"/>
  <c r="I45" i="9"/>
  <c r="G45" i="9"/>
  <c r="F45" i="9"/>
  <c r="N35" i="9"/>
  <c r="P35" i="9" s="1"/>
  <c r="M35" i="9"/>
  <c r="L35" i="9"/>
  <c r="J35" i="9"/>
  <c r="I35" i="9"/>
  <c r="G35" i="9"/>
  <c r="F35" i="9"/>
  <c r="N34" i="9"/>
  <c r="P34" i="9" s="1"/>
  <c r="M34" i="9"/>
  <c r="L34" i="9"/>
  <c r="J34" i="9"/>
  <c r="I34" i="9"/>
  <c r="G34" i="9"/>
  <c r="G36" i="9" s="1"/>
  <c r="F34" i="9"/>
  <c r="N33" i="9"/>
  <c r="E69" i="9" s="1"/>
  <c r="M33" i="9"/>
  <c r="M36" i="9" s="1"/>
  <c r="L33" i="9"/>
  <c r="J33" i="9"/>
  <c r="J36" i="9" s="1"/>
  <c r="I33" i="9"/>
  <c r="G33" i="9"/>
  <c r="F33" i="9"/>
  <c r="N29" i="9"/>
  <c r="O29" i="9" s="1"/>
  <c r="M29" i="9"/>
  <c r="L29" i="9"/>
  <c r="J29" i="9"/>
  <c r="I29" i="9"/>
  <c r="G29" i="9"/>
  <c r="F29" i="9"/>
  <c r="N28" i="9"/>
  <c r="P28" i="9" s="1"/>
  <c r="M28" i="9"/>
  <c r="L28" i="9"/>
  <c r="J28" i="9"/>
  <c r="I28" i="9"/>
  <c r="G28" i="9"/>
  <c r="F28" i="9"/>
  <c r="N27" i="9"/>
  <c r="O27" i="9" s="1"/>
  <c r="M27" i="9"/>
  <c r="L27" i="9"/>
  <c r="J27" i="9"/>
  <c r="J30" i="9" s="1"/>
  <c r="J37" i="9" s="1"/>
  <c r="I27" i="9"/>
  <c r="G27" i="9"/>
  <c r="F27" i="9"/>
  <c r="N26" i="9"/>
  <c r="O26" i="9" s="1"/>
  <c r="M26" i="9"/>
  <c r="M30" i="9" s="1"/>
  <c r="M37" i="9" s="1"/>
  <c r="L26" i="9"/>
  <c r="J26" i="9"/>
  <c r="I26" i="9"/>
  <c r="G26" i="9"/>
  <c r="G30" i="9" s="1"/>
  <c r="F26" i="9"/>
  <c r="Y17" i="9"/>
  <c r="Z16" i="9"/>
  <c r="AB16" i="9" s="1"/>
  <c r="Y16" i="9"/>
  <c r="X16" i="9"/>
  <c r="V16" i="9"/>
  <c r="U16" i="9"/>
  <c r="S16" i="9"/>
  <c r="R16" i="9"/>
  <c r="P16" i="9"/>
  <c r="O16" i="9"/>
  <c r="M16" i="9"/>
  <c r="L16" i="9"/>
  <c r="J16" i="9"/>
  <c r="I16" i="9"/>
  <c r="G16" i="9"/>
  <c r="F16" i="9"/>
  <c r="Z15" i="9"/>
  <c r="E70" i="9" s="1"/>
  <c r="Y15" i="9"/>
  <c r="X15" i="9"/>
  <c r="V15" i="9"/>
  <c r="V17" i="9" s="1"/>
  <c r="U15" i="9"/>
  <c r="S15" i="9"/>
  <c r="P15" i="9"/>
  <c r="O15" i="9"/>
  <c r="M15" i="9"/>
  <c r="L15" i="9"/>
  <c r="J15" i="9"/>
  <c r="I15" i="9"/>
  <c r="G15" i="9"/>
  <c r="F15" i="9"/>
  <c r="AA14" i="9"/>
  <c r="Z14" i="9"/>
  <c r="Y14" i="9"/>
  <c r="X14" i="9"/>
  <c r="V14" i="9"/>
  <c r="U14" i="9"/>
  <c r="S14" i="9"/>
  <c r="S17" i="9" s="1"/>
  <c r="P14" i="9"/>
  <c r="P17" i="9" s="1"/>
  <c r="O14" i="9"/>
  <c r="M14" i="9"/>
  <c r="M17" i="9" s="1"/>
  <c r="L14" i="9"/>
  <c r="J14" i="9"/>
  <c r="J17" i="9" s="1"/>
  <c r="I14" i="9"/>
  <c r="G14" i="9"/>
  <c r="G17" i="9" s="1"/>
  <c r="F14" i="9"/>
  <c r="Y11" i="9"/>
  <c r="Y18" i="9" s="1"/>
  <c r="Z10" i="9"/>
  <c r="AA10" i="9" s="1"/>
  <c r="Y10" i="9"/>
  <c r="X10" i="9"/>
  <c r="V10" i="9"/>
  <c r="U10" i="9"/>
  <c r="S10" i="9"/>
  <c r="R10" i="9"/>
  <c r="P10" i="9"/>
  <c r="O10" i="9"/>
  <c r="M10" i="9"/>
  <c r="L10" i="9"/>
  <c r="J10" i="9"/>
  <c r="I10" i="9"/>
  <c r="G10" i="9"/>
  <c r="F10" i="9"/>
  <c r="Z9" i="9"/>
  <c r="AB9" i="9" s="1"/>
  <c r="Y9" i="9"/>
  <c r="X9" i="9"/>
  <c r="V9" i="9"/>
  <c r="U9" i="9"/>
  <c r="S9" i="9"/>
  <c r="R9" i="9"/>
  <c r="P9" i="9"/>
  <c r="O9" i="9"/>
  <c r="M9" i="9"/>
  <c r="L9" i="9"/>
  <c r="J9" i="9"/>
  <c r="I9" i="9"/>
  <c r="G9" i="9"/>
  <c r="F9" i="9"/>
  <c r="AA8" i="9"/>
  <c r="Z8" i="9"/>
  <c r="AB8" i="9" s="1"/>
  <c r="Y8" i="9"/>
  <c r="X8" i="9"/>
  <c r="V8" i="9"/>
  <c r="U8" i="9"/>
  <c r="S8" i="9"/>
  <c r="R8" i="9"/>
  <c r="P8" i="9"/>
  <c r="O8" i="9"/>
  <c r="M8" i="9"/>
  <c r="L8" i="9"/>
  <c r="J8" i="9"/>
  <c r="I8" i="9"/>
  <c r="G8" i="9"/>
  <c r="F8" i="9"/>
  <c r="Z7" i="9"/>
  <c r="AB7" i="9" s="1"/>
  <c r="Y7" i="9"/>
  <c r="X7" i="9"/>
  <c r="V7" i="9"/>
  <c r="V11" i="9" s="1"/>
  <c r="U7" i="9"/>
  <c r="S7" i="9"/>
  <c r="S11" i="9" s="1"/>
  <c r="S18" i="9" s="1"/>
  <c r="R7" i="9"/>
  <c r="P7" i="9"/>
  <c r="P11" i="9" s="1"/>
  <c r="P18" i="9" s="1"/>
  <c r="O7" i="9"/>
  <c r="M7" i="9"/>
  <c r="M11" i="9" s="1"/>
  <c r="M18" i="9" s="1"/>
  <c r="L7" i="9"/>
  <c r="J7" i="9"/>
  <c r="J11" i="9" s="1"/>
  <c r="J18" i="9" s="1"/>
  <c r="I7" i="9"/>
  <c r="G7" i="9"/>
  <c r="G11" i="9" s="1"/>
  <c r="G18" i="9" s="1"/>
  <c r="F7" i="9"/>
  <c r="V18" i="9" l="1"/>
  <c r="M49" i="9"/>
  <c r="G37" i="9"/>
  <c r="F70" i="9"/>
  <c r="G70" i="9"/>
  <c r="G69" i="9"/>
  <c r="F69" i="9"/>
  <c r="L45" i="9"/>
  <c r="P27" i="9"/>
  <c r="L48" i="9"/>
  <c r="AA15" i="9"/>
  <c r="P33" i="9"/>
  <c r="P36" i="9" s="1"/>
  <c r="G62" i="9"/>
  <c r="E63" i="9"/>
  <c r="O28" i="9"/>
  <c r="L52" i="9"/>
  <c r="E64" i="9"/>
  <c r="O34" i="9"/>
  <c r="E65" i="9"/>
  <c r="M53" i="9"/>
  <c r="M55" i="9" s="1"/>
  <c r="AA16" i="9"/>
  <c r="E71" i="9"/>
  <c r="AA9" i="9"/>
  <c r="O33" i="9"/>
  <c r="P29" i="9"/>
  <c r="AB10" i="9"/>
  <c r="AB11" i="9" s="1"/>
  <c r="AB18" i="9" s="1"/>
  <c r="P26" i="9"/>
  <c r="AA7" i="9"/>
  <c r="L54" i="9"/>
  <c r="AB15" i="9"/>
  <c r="AB17" i="9" s="1"/>
  <c r="O35" i="9"/>
  <c r="L47" i="9"/>
  <c r="G71" i="9" l="1"/>
  <c r="F71" i="9"/>
  <c r="G65" i="9"/>
  <c r="F65" i="9"/>
  <c r="G63" i="9"/>
  <c r="F63" i="9"/>
  <c r="AA17" i="9"/>
  <c r="G72" i="9"/>
  <c r="AA11" i="9"/>
  <c r="AA18" i="9" s="1"/>
  <c r="M56" i="9"/>
  <c r="G64" i="9"/>
  <c r="F64" i="9"/>
  <c r="G66" i="9"/>
  <c r="G73" i="9" s="1"/>
  <c r="P30" i="9"/>
  <c r="P37" i="9" s="1"/>
</calcChain>
</file>

<file path=xl/sharedStrings.xml><?xml version="1.0" encoding="utf-8"?>
<sst xmlns="http://schemas.openxmlformats.org/spreadsheetml/2006/main" count="205" uniqueCount="57">
  <si>
    <t>ITEM</t>
  </si>
  <si>
    <t>DESCRIÇÃO</t>
  </si>
  <si>
    <t>IMPRESSORA MONOCROMÁTICA A4 50PPM</t>
  </si>
  <si>
    <t>MULTIFUNCIONAL COLORIDA A3 40PPM</t>
  </si>
  <si>
    <t>MULTIFUNCIONAL MONOCROMÁTICA A4 40 PPM</t>
  </si>
  <si>
    <t>PLOTTER</t>
  </si>
  <si>
    <t>M2 (METRO QUADRADO) DE IMPRESSÃO PAPEL SULFITE ALCALINO BRANCO</t>
  </si>
  <si>
    <t>IMPRESSÃO MONOCROMÁTICA, EM PAPEL A4, COM FORNECIMENTO DE PAPEL</t>
  </si>
  <si>
    <t>PERÍODO</t>
  </si>
  <si>
    <t>QTD. ESTIMADA MENSAL</t>
  </si>
  <si>
    <t>VALOR DE LOCAÇÃO UNITÁRIO - MENSAL (DUAS CASAS DECIMAIS)</t>
  </si>
  <si>
    <t>VALOR DE LOCAÇÃO TOTAL - MENSAL (DUAS CASAS DECIMAIS)</t>
  </si>
  <si>
    <t>VALOR DE LOCAÇÃO TOTAL - 30 MESES (DUAS CASAS DECIMAIS)</t>
  </si>
  <si>
    <t>VALOR PAGINA IMPRESSA UNITÁRIO (DUAS CASAS DECIMAIS)</t>
  </si>
  <si>
    <t>VALOR PAGINA IMPRESSA ESTIMADO -  MENSAL (DUAS CASAS DECIMAIS)</t>
  </si>
  <si>
    <t>VALOR PAGINA IMPRESSA ESTIMADO -  30 MESES (DUAS CASAS DECIMAIS)</t>
  </si>
  <si>
    <t>LOTE 01</t>
  </si>
  <si>
    <t>CONTRATAÇÃO DIRETA Nº 020/2026</t>
  </si>
  <si>
    <t>FUNDO MUNICIPAL DE ASSISTENCIA SOCIAL-FMAS</t>
  </si>
  <si>
    <t xml:space="preserve">ITEM UTILIZADO: 1, 2, 4	</t>
  </si>
  <si>
    <t xml:space="preserve">CONTRATAÇÃO DIRETA Nº 003/2026	</t>
  </si>
  <si>
    <t xml:space="preserve">SECRETARIA MUNICIPAL DE INOVACAO, CIENCIA E TECNOLOGIA	</t>
  </si>
  <si>
    <t xml:space="preserve">CONTRATAÇÃO DIRETA Nº 005/2026	</t>
  </si>
  <si>
    <t xml:space="preserve">SECRETARIA MUNICIPAL DE ENGENHARIA DE TRÂNSITO	</t>
  </si>
  <si>
    <t xml:space="preserve">MUNICÍPIO DE PIRAQUARA	</t>
  </si>
  <si>
    <t>ITEM UTILIZADO: 5, 10</t>
  </si>
  <si>
    <t>IMPRESSÃO POLICROMÁTICAS, EM PAPEL A4, COM FORNECIMENTO DE PAPEL</t>
  </si>
  <si>
    <t xml:space="preserve">CONTRATAÇÃO DIRETA Nº 019/2026	</t>
  </si>
  <si>
    <t xml:space="preserve">INSTITUTO DE PREVIDÊNCIA DOS SERVIDORES DO MUNICÍPIO DE GOIÂNIA	</t>
  </si>
  <si>
    <t xml:space="preserve">ITEM UTILIZADO: 2, 3	</t>
  </si>
  <si>
    <t xml:space="preserve">SRP PREGRÃO Nº 90002/2024 	</t>
  </si>
  <si>
    <t xml:space="preserve">ESCOLA DE APERFEICOAMENTO DE OFICIAIS	</t>
  </si>
  <si>
    <t xml:space="preserve">ITEM UTILIZADO: 1, 2, 7, 8, 11, 12	</t>
  </si>
  <si>
    <t>PREGÃO ELETRÔNICO Nº 029/2025</t>
  </si>
  <si>
    <t xml:space="preserve">PREFEITURA MUNICIPAL DE AMAMBAI	</t>
  </si>
  <si>
    <t>ITEM UTILIZADO: 1</t>
  </si>
  <si>
    <t>TOTAL DOS ITENS</t>
  </si>
  <si>
    <t xml:space="preserve">MPS BRASIL OUTSOURCING DE IMPRESSÃO EIRELI	</t>
  </si>
  <si>
    <t>CNPJ: 33.091.401/0001-53</t>
  </si>
  <si>
    <t xml:space="preserve">ITEM UTILIZADO: 1, 2, 3, 4	</t>
  </si>
  <si>
    <t xml:space="preserve">LC SISTEMAS LTDA	</t>
  </si>
  <si>
    <t>CNPJ: 04.215.934/0001-00</t>
  </si>
  <si>
    <t>DIRECTA COMERCIO SERVIÇOS E SOLUÇÕES LTDA</t>
  </si>
  <si>
    <t>CNPJ: 02.329.217/0001-75</t>
  </si>
  <si>
    <t xml:space="preserve">CONTRATO Nº 062/2025-SEAD	</t>
  </si>
  <si>
    <t xml:space="preserve">SECRETARIA DE ESTADO DA ADMINISTRAÇÃO	</t>
  </si>
  <si>
    <t xml:space="preserve">ITEM UTILIZADO: 3, 4, 5, 6	</t>
  </si>
  <si>
    <t xml:space="preserve">CONTRATO Nº 006/2024-SEINFRA	</t>
  </si>
  <si>
    <t xml:space="preserve">SECRETARIA DE ESTADO DA INFRAESTRUTURA	</t>
  </si>
  <si>
    <t>MEMÓRIA DE CÁLCULO - CESTA DE PREÇOS</t>
  </si>
  <si>
    <t>FONTE DE PESQUISA 01 - PORTAL NACIONAL DE CONTRATAÇÕES PÚBLICAS - PNCP</t>
  </si>
  <si>
    <t>FONTE DE PESQUISA 02 - COTAÇÃO COMERCIAL</t>
  </si>
  <si>
    <t>FONTE DE PESQUISA 03 - CONTRATOS</t>
  </si>
  <si>
    <t>MÉDIA DAS FONTES DE PESQUISA 01, 02 E 03</t>
  </si>
  <si>
    <t>CONTRATO Nº 192/2025</t>
  </si>
  <si>
    <t>ITEM UTILIZADO: 1, 2, 4	, 5</t>
  </si>
  <si>
    <t xml:space="preserve">ITEM UTILIZADO: 2, 4, 3, 5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</si>
</sst>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2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164" fontId="2" fillId="5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wrapText="1"/>
    </xf>
    <xf numFmtId="164" fontId="1" fillId="6" borderId="0" xfId="0" applyNumberFormat="1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C0DD-F69D-41B5-B203-855A43EFA186}">
  <dimension ref="A1:BM73"/>
  <sheetViews>
    <sheetView tabSelected="1" topLeftCell="A39" zoomScale="70" zoomScaleNormal="70" workbookViewId="0">
      <selection activeCell="B70" sqref="B70"/>
    </sheetView>
  </sheetViews>
  <sheetFormatPr defaultRowHeight="17.25" x14ac:dyDescent="0.3"/>
  <cols>
    <col min="1" max="1" width="9.42578125" style="3" bestFit="1" customWidth="1"/>
    <col min="2" max="2" width="83.42578125" style="5" customWidth="1"/>
    <col min="3" max="3" width="11.7109375" style="3" bestFit="1" customWidth="1"/>
    <col min="4" max="4" width="30.5703125" style="3" bestFit="1" customWidth="1"/>
    <col min="5" max="28" width="40.7109375" style="5" customWidth="1"/>
    <col min="29" max="16384" width="9.140625" style="3"/>
  </cols>
  <sheetData>
    <row r="1" spans="1:28" ht="32.25" x14ac:dyDescent="0.3">
      <c r="A1" s="25" t="s">
        <v>49</v>
      </c>
      <c r="B1" s="25"/>
      <c r="C1" s="25"/>
      <c r="D1" s="25"/>
      <c r="E1" s="25"/>
      <c r="F1" s="25"/>
      <c r="G1" s="25"/>
      <c r="H1" s="25"/>
    </row>
    <row r="2" spans="1:28" ht="32.25" x14ac:dyDescent="0.3">
      <c r="A2" s="25" t="s">
        <v>50</v>
      </c>
      <c r="B2" s="25"/>
      <c r="C2" s="25"/>
      <c r="D2" s="25"/>
      <c r="E2" s="25"/>
      <c r="F2" s="25"/>
      <c r="G2" s="25"/>
      <c r="H2" s="25"/>
    </row>
    <row r="3" spans="1:28" x14ac:dyDescent="0.3">
      <c r="E3" s="26" t="s">
        <v>17</v>
      </c>
      <c r="F3" s="26"/>
      <c r="G3" s="26"/>
      <c r="H3" s="27" t="s">
        <v>20</v>
      </c>
      <c r="I3" s="27"/>
      <c r="J3" s="27"/>
      <c r="K3" s="26" t="s">
        <v>22</v>
      </c>
      <c r="L3" s="26"/>
      <c r="M3" s="26"/>
      <c r="N3" s="27" t="s">
        <v>27</v>
      </c>
      <c r="O3" s="27"/>
      <c r="P3" s="27"/>
      <c r="Q3" s="26" t="s">
        <v>54</v>
      </c>
      <c r="R3" s="26"/>
      <c r="S3" s="26"/>
      <c r="T3" s="27" t="s">
        <v>30</v>
      </c>
      <c r="U3" s="27"/>
      <c r="V3" s="27"/>
      <c r="W3" s="26" t="s">
        <v>33</v>
      </c>
      <c r="X3" s="26"/>
      <c r="Y3" s="26"/>
      <c r="Z3" s="6"/>
      <c r="AA3" s="6"/>
      <c r="AB3" s="6"/>
    </row>
    <row r="4" spans="1:28" x14ac:dyDescent="0.3">
      <c r="E4" s="26" t="s">
        <v>18</v>
      </c>
      <c r="F4" s="26"/>
      <c r="G4" s="26"/>
      <c r="H4" s="27" t="s">
        <v>21</v>
      </c>
      <c r="I4" s="27"/>
      <c r="J4" s="27"/>
      <c r="K4" s="26" t="s">
        <v>23</v>
      </c>
      <c r="L4" s="26"/>
      <c r="M4" s="26"/>
      <c r="N4" s="27" t="s">
        <v>28</v>
      </c>
      <c r="O4" s="27"/>
      <c r="P4" s="27"/>
      <c r="Q4" s="26" t="s">
        <v>24</v>
      </c>
      <c r="R4" s="26"/>
      <c r="S4" s="26"/>
      <c r="T4" s="27" t="s">
        <v>31</v>
      </c>
      <c r="U4" s="27"/>
      <c r="V4" s="27"/>
      <c r="W4" s="26" t="s">
        <v>34</v>
      </c>
      <c r="X4" s="26"/>
      <c r="Y4" s="26"/>
      <c r="Z4" s="6"/>
      <c r="AA4" s="6"/>
      <c r="AB4" s="6"/>
    </row>
    <row r="5" spans="1:28" x14ac:dyDescent="0.3">
      <c r="A5" s="4" t="s">
        <v>16</v>
      </c>
      <c r="B5" s="4"/>
      <c r="C5" s="4"/>
      <c r="D5" s="4"/>
      <c r="E5" s="22" t="s">
        <v>55</v>
      </c>
      <c r="F5" s="22"/>
      <c r="G5" s="22"/>
      <c r="H5" s="23" t="s">
        <v>56</v>
      </c>
      <c r="I5" s="23"/>
      <c r="J5" s="23"/>
      <c r="K5" s="22" t="s">
        <v>19</v>
      </c>
      <c r="L5" s="22"/>
      <c r="M5" s="22"/>
      <c r="N5" s="23" t="s">
        <v>29</v>
      </c>
      <c r="O5" s="23"/>
      <c r="P5" s="23"/>
      <c r="Q5" s="22" t="s">
        <v>25</v>
      </c>
      <c r="R5" s="22"/>
      <c r="S5" s="22"/>
      <c r="T5" s="23" t="s">
        <v>32</v>
      </c>
      <c r="U5" s="23"/>
      <c r="V5" s="23"/>
      <c r="W5" s="22" t="s">
        <v>35</v>
      </c>
      <c r="X5" s="22"/>
      <c r="Y5" s="22"/>
      <c r="Z5" s="35"/>
      <c r="AA5" s="35"/>
      <c r="AB5" s="35"/>
    </row>
    <row r="6" spans="1:28" ht="34.5" x14ac:dyDescent="0.3">
      <c r="A6" s="2" t="s">
        <v>0</v>
      </c>
      <c r="B6" s="1" t="s">
        <v>1</v>
      </c>
      <c r="C6" s="2" t="s">
        <v>8</v>
      </c>
      <c r="D6" s="2" t="s">
        <v>9</v>
      </c>
      <c r="E6" s="19" t="s">
        <v>10</v>
      </c>
      <c r="F6" s="19" t="s">
        <v>11</v>
      </c>
      <c r="G6" s="19" t="s">
        <v>12</v>
      </c>
      <c r="H6" s="20" t="s">
        <v>10</v>
      </c>
      <c r="I6" s="20" t="s">
        <v>11</v>
      </c>
      <c r="J6" s="20" t="s">
        <v>12</v>
      </c>
      <c r="K6" s="19" t="s">
        <v>10</v>
      </c>
      <c r="L6" s="19" t="s">
        <v>11</v>
      </c>
      <c r="M6" s="19" t="s">
        <v>12</v>
      </c>
      <c r="N6" s="20" t="s">
        <v>10</v>
      </c>
      <c r="O6" s="20" t="s">
        <v>11</v>
      </c>
      <c r="P6" s="20" t="s">
        <v>12</v>
      </c>
      <c r="Q6" s="19" t="s">
        <v>10</v>
      </c>
      <c r="R6" s="19" t="s">
        <v>11</v>
      </c>
      <c r="S6" s="19" t="s">
        <v>12</v>
      </c>
      <c r="T6" s="20" t="s">
        <v>10</v>
      </c>
      <c r="U6" s="20" t="s">
        <v>11</v>
      </c>
      <c r="V6" s="20" t="s">
        <v>12</v>
      </c>
      <c r="W6" s="19" t="s">
        <v>10</v>
      </c>
      <c r="X6" s="19" t="s">
        <v>11</v>
      </c>
      <c r="Y6" s="19" t="s">
        <v>12</v>
      </c>
      <c r="Z6" s="21" t="s">
        <v>10</v>
      </c>
      <c r="AA6" s="21" t="s">
        <v>11</v>
      </c>
      <c r="AB6" s="21" t="s">
        <v>12</v>
      </c>
    </row>
    <row r="7" spans="1:28" x14ac:dyDescent="0.3">
      <c r="A7" s="7">
        <v>1</v>
      </c>
      <c r="B7" s="6" t="s">
        <v>2</v>
      </c>
      <c r="C7" s="7">
        <v>30</v>
      </c>
      <c r="D7" s="8">
        <v>2</v>
      </c>
      <c r="E7" s="12">
        <v>122.41</v>
      </c>
      <c r="F7" s="12">
        <f>D7*E7</f>
        <v>244.82</v>
      </c>
      <c r="G7" s="12">
        <f>C7*D7*E7</f>
        <v>7344.5999999999995</v>
      </c>
      <c r="H7" s="13">
        <v>189</v>
      </c>
      <c r="I7" s="13">
        <f>D7*H7</f>
        <v>378</v>
      </c>
      <c r="J7" s="13">
        <f>C7*D7*H7</f>
        <v>11340</v>
      </c>
      <c r="K7" s="12">
        <v>336.33</v>
      </c>
      <c r="L7" s="12">
        <f>D7*K7</f>
        <v>672.66</v>
      </c>
      <c r="M7" s="12">
        <f>C7*D7*K7</f>
        <v>20179.8</v>
      </c>
      <c r="N7" s="13">
        <v>0</v>
      </c>
      <c r="O7" s="13">
        <f>D7*N7</f>
        <v>0</v>
      </c>
      <c r="P7" s="13">
        <f>C7*D7*N7</f>
        <v>0</v>
      </c>
      <c r="Q7" s="12">
        <v>0</v>
      </c>
      <c r="R7" s="12">
        <f t="shared" ref="R7:R9" si="0">D7*Q7</f>
        <v>0</v>
      </c>
      <c r="S7" s="12">
        <f t="shared" ref="S7:S9" si="1">C7*D7*Q7</f>
        <v>0</v>
      </c>
      <c r="T7" s="13">
        <v>0</v>
      </c>
      <c r="U7" s="13">
        <f>D7*T7</f>
        <v>0</v>
      </c>
      <c r="V7" s="13">
        <f>C7*D7*T7</f>
        <v>0</v>
      </c>
      <c r="W7" s="12">
        <v>0</v>
      </c>
      <c r="X7" s="12">
        <f>D7*W7</f>
        <v>0</v>
      </c>
      <c r="Y7" s="12">
        <f>C7*D7*W7</f>
        <v>0</v>
      </c>
      <c r="Z7" s="14">
        <f>TRUNC((E7+H7+K7)/3,2)</f>
        <v>215.91</v>
      </c>
      <c r="AA7" s="14">
        <f>D7*Z7</f>
        <v>431.82</v>
      </c>
      <c r="AB7" s="14">
        <f>C7*D7*Z7</f>
        <v>12954.6</v>
      </c>
    </row>
    <row r="8" spans="1:28" x14ac:dyDescent="0.3">
      <c r="A8" s="7">
        <v>2</v>
      </c>
      <c r="B8" s="6" t="s">
        <v>4</v>
      </c>
      <c r="C8" s="7">
        <v>30</v>
      </c>
      <c r="D8" s="8">
        <v>5</v>
      </c>
      <c r="E8" s="12">
        <v>222</v>
      </c>
      <c r="F8" s="12">
        <f>D8*E8</f>
        <v>1110</v>
      </c>
      <c r="G8" s="12">
        <f>C8*D8*E8</f>
        <v>33300</v>
      </c>
      <c r="H8" s="13">
        <v>160</v>
      </c>
      <c r="I8" s="13">
        <f>D8*H8</f>
        <v>800</v>
      </c>
      <c r="J8" s="13">
        <f t="shared" ref="J8:J10" si="2">C8*D8*H8</f>
        <v>24000</v>
      </c>
      <c r="K8" s="12">
        <v>261.07</v>
      </c>
      <c r="L8" s="12">
        <f>D8*K8</f>
        <v>1305.3499999999999</v>
      </c>
      <c r="M8" s="12">
        <f>C8*D8*K8</f>
        <v>39160.5</v>
      </c>
      <c r="N8" s="13">
        <v>184.26</v>
      </c>
      <c r="O8" s="13">
        <f>D8*N8</f>
        <v>921.3</v>
      </c>
      <c r="P8" s="13">
        <f t="shared" ref="P8:P10" si="3">C8*D8*N8</f>
        <v>27639</v>
      </c>
      <c r="Q8" s="12">
        <v>0</v>
      </c>
      <c r="R8" s="12">
        <f t="shared" si="0"/>
        <v>0</v>
      </c>
      <c r="S8" s="12">
        <f t="shared" si="1"/>
        <v>0</v>
      </c>
      <c r="T8" s="13">
        <v>369</v>
      </c>
      <c r="U8" s="13">
        <f>D8*T8</f>
        <v>1845</v>
      </c>
      <c r="V8" s="13">
        <f>C8*D8*T8</f>
        <v>55350</v>
      </c>
      <c r="W8" s="12">
        <v>0</v>
      </c>
      <c r="X8" s="12">
        <f>D8*W8</f>
        <v>0</v>
      </c>
      <c r="Y8" s="12">
        <f>C8*D8*W8</f>
        <v>0</v>
      </c>
      <c r="Z8" s="14">
        <f>TRUNC((E8+H8+N8+K8+T8)/5)</f>
        <v>239</v>
      </c>
      <c r="AA8" s="14">
        <f>D8*Z8</f>
        <v>1195</v>
      </c>
      <c r="AB8" s="14">
        <f>C8*D8*Z8</f>
        <v>35850</v>
      </c>
    </row>
    <row r="9" spans="1:28" x14ac:dyDescent="0.3">
      <c r="A9" s="7">
        <v>3</v>
      </c>
      <c r="B9" s="6" t="s">
        <v>3</v>
      </c>
      <c r="C9" s="7">
        <v>30</v>
      </c>
      <c r="D9" s="8">
        <v>1</v>
      </c>
      <c r="E9" s="12">
        <v>440</v>
      </c>
      <c r="F9" s="12">
        <f>D9*E9</f>
        <v>440</v>
      </c>
      <c r="G9" s="12">
        <f>C9*D9*E9</f>
        <v>13200</v>
      </c>
      <c r="H9" s="13">
        <v>344.25</v>
      </c>
      <c r="I9" s="13">
        <f>D9*H9</f>
        <v>344.25</v>
      </c>
      <c r="J9" s="13">
        <f t="shared" si="2"/>
        <v>10327.5</v>
      </c>
      <c r="K9" s="12">
        <v>517.44000000000005</v>
      </c>
      <c r="L9" s="12">
        <f>D9*K9</f>
        <v>517.44000000000005</v>
      </c>
      <c r="M9" s="12">
        <f>C9*D9*K9</f>
        <v>15523.2</v>
      </c>
      <c r="N9" s="13">
        <v>0</v>
      </c>
      <c r="O9" s="13">
        <f>D9*N9</f>
        <v>0</v>
      </c>
      <c r="P9" s="13">
        <f t="shared" si="3"/>
        <v>0</v>
      </c>
      <c r="Q9" s="12">
        <v>0</v>
      </c>
      <c r="R9" s="12">
        <f t="shared" si="0"/>
        <v>0</v>
      </c>
      <c r="S9" s="12">
        <f t="shared" si="1"/>
        <v>0</v>
      </c>
      <c r="T9" s="13">
        <v>1316.82</v>
      </c>
      <c r="U9" s="13">
        <f>D9*T9</f>
        <v>1316.82</v>
      </c>
      <c r="V9" s="13">
        <f>C9*D9*T9</f>
        <v>39504.6</v>
      </c>
      <c r="W9" s="12">
        <v>0</v>
      </c>
      <c r="X9" s="12">
        <f>D9*W9</f>
        <v>0</v>
      </c>
      <c r="Y9" s="12">
        <f>C9*D9*W9</f>
        <v>0</v>
      </c>
      <c r="Z9" s="14">
        <f>TRUNC((E9+H9+K9+T9)/4)</f>
        <v>654</v>
      </c>
      <c r="AA9" s="14">
        <f>D9*Z9</f>
        <v>654</v>
      </c>
      <c r="AB9" s="14">
        <f>C9*D9*Z9</f>
        <v>19620</v>
      </c>
    </row>
    <row r="10" spans="1:28" x14ac:dyDescent="0.3">
      <c r="A10" s="7">
        <v>4</v>
      </c>
      <c r="B10" s="6" t="s">
        <v>5</v>
      </c>
      <c r="C10" s="7">
        <v>30</v>
      </c>
      <c r="D10" s="8">
        <v>1</v>
      </c>
      <c r="E10" s="12">
        <v>0</v>
      </c>
      <c r="F10" s="12">
        <f>D10*E10</f>
        <v>0</v>
      </c>
      <c r="G10" s="12">
        <f>C10*D10*E10</f>
        <v>0</v>
      </c>
      <c r="H10" s="13">
        <v>0</v>
      </c>
      <c r="I10" s="13">
        <f>D10*H10</f>
        <v>0</v>
      </c>
      <c r="J10" s="13">
        <f t="shared" si="2"/>
        <v>0</v>
      </c>
      <c r="K10" s="12">
        <v>0</v>
      </c>
      <c r="L10" s="12">
        <f>D10*K10</f>
        <v>0</v>
      </c>
      <c r="M10" s="12">
        <f>C10*D10*K10</f>
        <v>0</v>
      </c>
      <c r="N10" s="13">
        <v>0</v>
      </c>
      <c r="O10" s="13">
        <f>D10*N10</f>
        <v>0</v>
      </c>
      <c r="P10" s="13">
        <f t="shared" si="3"/>
        <v>0</v>
      </c>
      <c r="Q10" s="12">
        <v>150</v>
      </c>
      <c r="R10" s="12">
        <f>D10*Q10</f>
        <v>150</v>
      </c>
      <c r="S10" s="12">
        <f>C10*D10*Q10</f>
        <v>4500</v>
      </c>
      <c r="T10" s="13">
        <v>1799.5</v>
      </c>
      <c r="U10" s="13">
        <f>D10*T10</f>
        <v>1799.5</v>
      </c>
      <c r="V10" s="13">
        <f>C10*D10*T10</f>
        <v>53985</v>
      </c>
      <c r="W10" s="12">
        <v>1874.68</v>
      </c>
      <c r="X10" s="12">
        <f>D10*W10</f>
        <v>1874.68</v>
      </c>
      <c r="Y10" s="12">
        <f>C10*D10*W10</f>
        <v>56240.4</v>
      </c>
      <c r="Z10" s="14">
        <f>TRUNC((Q10+T10+W10)/3)</f>
        <v>1274</v>
      </c>
      <c r="AA10" s="14">
        <f>D10*Z10</f>
        <v>1274</v>
      </c>
      <c r="AB10" s="14">
        <f>C10*D10*Z10</f>
        <v>38220</v>
      </c>
    </row>
    <row r="11" spans="1:28" x14ac:dyDescent="0.3">
      <c r="B11" s="3"/>
      <c r="G11" s="15">
        <f>SUM(G7:G10)</f>
        <v>53844.6</v>
      </c>
      <c r="J11" s="15">
        <f>SUM(J7:J10)</f>
        <v>45667.5</v>
      </c>
      <c r="M11" s="15">
        <f>SUM(M7:M10)</f>
        <v>74863.5</v>
      </c>
      <c r="P11" s="15">
        <f>SUM(P7:P10)</f>
        <v>27639</v>
      </c>
      <c r="S11" s="15">
        <f>SUM(S7:S10)</f>
        <v>4500</v>
      </c>
      <c r="V11" s="15">
        <f>SUM(V7:V10)</f>
        <v>148839.6</v>
      </c>
      <c r="Y11" s="15">
        <f>SUM(Y7:Y10)</f>
        <v>56240.4</v>
      </c>
      <c r="AA11" s="15">
        <f>SUM(AA7:AA10)</f>
        <v>3554.8199999999997</v>
      </c>
      <c r="AB11" s="15">
        <f>SUM(AB7:AB10)</f>
        <v>106644.6</v>
      </c>
    </row>
    <row r="12" spans="1:28" x14ac:dyDescent="0.3">
      <c r="B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4.5" x14ac:dyDescent="0.3">
      <c r="A13" s="10" t="s">
        <v>0</v>
      </c>
      <c r="B13" s="9" t="s">
        <v>1</v>
      </c>
      <c r="C13" s="10" t="s">
        <v>8</v>
      </c>
      <c r="D13" s="10" t="s">
        <v>9</v>
      </c>
      <c r="E13" s="19" t="s">
        <v>13</v>
      </c>
      <c r="F13" s="19" t="s">
        <v>14</v>
      </c>
      <c r="G13" s="19" t="s">
        <v>15</v>
      </c>
      <c r="H13" s="20" t="s">
        <v>13</v>
      </c>
      <c r="I13" s="20" t="s">
        <v>14</v>
      </c>
      <c r="J13" s="20" t="s">
        <v>15</v>
      </c>
      <c r="K13" s="19" t="s">
        <v>13</v>
      </c>
      <c r="L13" s="19" t="s">
        <v>14</v>
      </c>
      <c r="M13" s="19" t="s">
        <v>15</v>
      </c>
      <c r="N13" s="20" t="s">
        <v>13</v>
      </c>
      <c r="O13" s="20" t="s">
        <v>14</v>
      </c>
      <c r="P13" s="20" t="s">
        <v>15</v>
      </c>
      <c r="Q13" s="19" t="s">
        <v>13</v>
      </c>
      <c r="R13" s="19" t="s">
        <v>14</v>
      </c>
      <c r="S13" s="19" t="s">
        <v>15</v>
      </c>
      <c r="T13" s="20" t="s">
        <v>13</v>
      </c>
      <c r="U13" s="20" t="s">
        <v>14</v>
      </c>
      <c r="V13" s="20" t="s">
        <v>15</v>
      </c>
      <c r="W13" s="19" t="s">
        <v>13</v>
      </c>
      <c r="X13" s="19" t="s">
        <v>14</v>
      </c>
      <c r="Y13" s="19" t="s">
        <v>15</v>
      </c>
      <c r="Z13" s="21" t="s">
        <v>13</v>
      </c>
      <c r="AA13" s="21" t="s">
        <v>14</v>
      </c>
      <c r="AB13" s="21" t="s">
        <v>15</v>
      </c>
    </row>
    <row r="14" spans="1:28" x14ac:dyDescent="0.3">
      <c r="A14" s="7">
        <v>5</v>
      </c>
      <c r="B14" s="6" t="s">
        <v>7</v>
      </c>
      <c r="C14" s="7">
        <v>30</v>
      </c>
      <c r="D14" s="11">
        <v>41200</v>
      </c>
      <c r="E14" s="12">
        <v>0.08</v>
      </c>
      <c r="F14" s="12">
        <f>D14*E14</f>
        <v>3296</v>
      </c>
      <c r="G14" s="12">
        <f>C14*D14*E14</f>
        <v>98880</v>
      </c>
      <c r="H14" s="13">
        <v>0.08</v>
      </c>
      <c r="I14" s="13">
        <f>D14*H14</f>
        <v>3296</v>
      </c>
      <c r="J14" s="13">
        <f>C14*D14*H14</f>
        <v>98880</v>
      </c>
      <c r="K14" s="12">
        <v>0.08</v>
      </c>
      <c r="L14" s="12">
        <f>D14*K14</f>
        <v>3296</v>
      </c>
      <c r="M14" s="12">
        <f>C14*D14*K14</f>
        <v>98880</v>
      </c>
      <c r="N14" s="13">
        <v>7.0000000000000007E-2</v>
      </c>
      <c r="O14" s="13">
        <f>D14*N14</f>
        <v>2884.0000000000005</v>
      </c>
      <c r="P14" s="13">
        <f>C14*D14*N14</f>
        <v>86520.000000000015</v>
      </c>
      <c r="Q14" s="12">
        <v>0</v>
      </c>
      <c r="R14" s="12">
        <v>0</v>
      </c>
      <c r="S14" s="12">
        <f>C14*D14*Q14</f>
        <v>0</v>
      </c>
      <c r="T14" s="13">
        <v>0.15</v>
      </c>
      <c r="U14" s="13">
        <f>D14*T14</f>
        <v>6180</v>
      </c>
      <c r="V14" s="13">
        <f>C14*D14*T14</f>
        <v>185400</v>
      </c>
      <c r="W14" s="12">
        <v>0</v>
      </c>
      <c r="X14" s="12">
        <f t="shared" ref="X14:X15" si="4">D14*W14</f>
        <v>0</v>
      </c>
      <c r="Y14" s="12">
        <f>C14*D14*W14</f>
        <v>0</v>
      </c>
      <c r="Z14" s="14">
        <f>TRUNC((E14+H14+K14+N14+T14)/5,2)</f>
        <v>0.09</v>
      </c>
      <c r="AA14" s="14">
        <f>D14*Z14</f>
        <v>3708</v>
      </c>
      <c r="AB14" s="14">
        <v>7</v>
      </c>
    </row>
    <row r="15" spans="1:28" x14ac:dyDescent="0.3">
      <c r="A15" s="7">
        <v>6</v>
      </c>
      <c r="B15" s="6" t="s">
        <v>26</v>
      </c>
      <c r="C15" s="7">
        <v>30</v>
      </c>
      <c r="D15" s="11">
        <v>5900</v>
      </c>
      <c r="E15" s="12">
        <v>0.7</v>
      </c>
      <c r="F15" s="12">
        <f>D15*E15</f>
        <v>4130</v>
      </c>
      <c r="G15" s="12">
        <f t="shared" ref="G15:G16" si="5">C15*D15*E15</f>
        <v>123899.99999999999</v>
      </c>
      <c r="H15" s="13">
        <v>0.7</v>
      </c>
      <c r="I15" s="13">
        <f>D15*H15</f>
        <v>4130</v>
      </c>
      <c r="J15" s="13">
        <f t="shared" ref="J15:J16" si="6">C15*D15*H15</f>
        <v>123899.99999999999</v>
      </c>
      <c r="K15" s="12">
        <v>0.82</v>
      </c>
      <c r="L15" s="12">
        <f>D15*K15</f>
        <v>4838</v>
      </c>
      <c r="M15" s="12">
        <f>C15*D15*K15</f>
        <v>145140</v>
      </c>
      <c r="N15" s="13">
        <v>0</v>
      </c>
      <c r="O15" s="13">
        <f>D15*N15</f>
        <v>0</v>
      </c>
      <c r="P15" s="13">
        <f>C15*D15*N15</f>
        <v>0</v>
      </c>
      <c r="Q15" s="12">
        <v>0</v>
      </c>
      <c r="R15" s="12">
        <v>0</v>
      </c>
      <c r="S15" s="12">
        <f>C15*D15*Q15</f>
        <v>0</v>
      </c>
      <c r="T15" s="13">
        <v>0.57999999999999996</v>
      </c>
      <c r="U15" s="13">
        <f>D15*T15</f>
        <v>3421.9999999999995</v>
      </c>
      <c r="V15" s="13">
        <f>C15*D15*T15</f>
        <v>102660</v>
      </c>
      <c r="W15" s="12">
        <v>0</v>
      </c>
      <c r="X15" s="12">
        <f t="shared" si="4"/>
        <v>0</v>
      </c>
      <c r="Y15" s="12">
        <f>C15*D15*W15</f>
        <v>0</v>
      </c>
      <c r="Z15" s="14">
        <f>TRUNC((E15+H15+K15+T15)/4,2)</f>
        <v>0.7</v>
      </c>
      <c r="AA15" s="14">
        <f>D15*Z15</f>
        <v>4130</v>
      </c>
      <c r="AB15" s="14">
        <f>C15*D15*Z15</f>
        <v>123899.99999999999</v>
      </c>
    </row>
    <row r="16" spans="1:28" x14ac:dyDescent="0.3">
      <c r="A16" s="7">
        <v>7</v>
      </c>
      <c r="B16" s="6" t="s">
        <v>6</v>
      </c>
      <c r="C16" s="7">
        <v>30</v>
      </c>
      <c r="D16" s="11">
        <v>400</v>
      </c>
      <c r="E16" s="12">
        <v>0</v>
      </c>
      <c r="F16" s="12">
        <f>D16*E16</f>
        <v>0</v>
      </c>
      <c r="G16" s="12">
        <f t="shared" si="5"/>
        <v>0</v>
      </c>
      <c r="H16" s="13">
        <v>0</v>
      </c>
      <c r="I16" s="13">
        <f>D16*H16</f>
        <v>0</v>
      </c>
      <c r="J16" s="13">
        <f t="shared" si="6"/>
        <v>0</v>
      </c>
      <c r="K16" s="12">
        <v>0</v>
      </c>
      <c r="L16" s="12">
        <f>D16*K16</f>
        <v>0</v>
      </c>
      <c r="M16" s="12">
        <f>C16*D16*K16</f>
        <v>0</v>
      </c>
      <c r="N16" s="13">
        <v>0</v>
      </c>
      <c r="O16" s="13">
        <f>D16*N16</f>
        <v>0</v>
      </c>
      <c r="P16" s="13">
        <f>C16*D16*N16</f>
        <v>0</v>
      </c>
      <c r="Q16" s="12">
        <v>9.9499999999999993</v>
      </c>
      <c r="R16" s="12">
        <f>D16*Q16</f>
        <v>3979.9999999999995</v>
      </c>
      <c r="S16" s="12">
        <f>C16*D16*Q16</f>
        <v>119399.99999999999</v>
      </c>
      <c r="T16" s="13">
        <v>6.65</v>
      </c>
      <c r="U16" s="13">
        <f>D16*T16</f>
        <v>2660</v>
      </c>
      <c r="V16" s="13">
        <f>C16*D16*T16</f>
        <v>79800</v>
      </c>
      <c r="W16" s="12">
        <v>7.27</v>
      </c>
      <c r="X16" s="12">
        <f>D16*W16</f>
        <v>2908</v>
      </c>
      <c r="Y16" s="12">
        <f>C16*D16*W16</f>
        <v>87240</v>
      </c>
      <c r="Z16" s="14">
        <f>TRUNC((Q16+T16+W16)/3,2)</f>
        <v>7.95</v>
      </c>
      <c r="AA16" s="14">
        <f>D16*Z16</f>
        <v>3180</v>
      </c>
      <c r="AB16" s="14">
        <f>C16*D16*Z16</f>
        <v>95400</v>
      </c>
    </row>
    <row r="17" spans="1:65" x14ac:dyDescent="0.3">
      <c r="G17" s="16">
        <f>SUM(G14:G16)</f>
        <v>222780</v>
      </c>
      <c r="J17" s="16">
        <f>SUM(J14:J16)</f>
        <v>222780</v>
      </c>
      <c r="M17" s="16">
        <f>SUM(M14:M16)</f>
        <v>244020</v>
      </c>
      <c r="P17" s="16">
        <f>SUM(P14:P16)</f>
        <v>86520.000000000015</v>
      </c>
      <c r="S17" s="16">
        <f>SUM(S14:S16)</f>
        <v>119399.99999999999</v>
      </c>
      <c r="V17" s="16">
        <f>SUM(V14:V16)</f>
        <v>367860</v>
      </c>
      <c r="Y17" s="16">
        <f>SUM(Y14:Y16)</f>
        <v>87240</v>
      </c>
      <c r="AA17" s="16">
        <f>SUM(AA14:AA16)</f>
        <v>11018</v>
      </c>
      <c r="AB17" s="16">
        <f>SUM(AB14:AB16)</f>
        <v>219307</v>
      </c>
    </row>
    <row r="18" spans="1:65" x14ac:dyDescent="0.3">
      <c r="F18" s="18" t="s">
        <v>36</v>
      </c>
      <c r="G18" s="17">
        <f>G11+G17</f>
        <v>276624.59999999998</v>
      </c>
      <c r="J18" s="17">
        <f t="shared" ref="J18:M18" si="7">J11+J17</f>
        <v>268447.5</v>
      </c>
      <c r="M18" s="17">
        <f t="shared" si="7"/>
        <v>318883.5</v>
      </c>
      <c r="P18" s="17">
        <f>P11+P17</f>
        <v>114159.00000000001</v>
      </c>
      <c r="S18" s="17">
        <f>S11+S17</f>
        <v>123899.99999999999</v>
      </c>
      <c r="V18" s="17">
        <f>V11+V17</f>
        <v>516699.6</v>
      </c>
      <c r="Y18" s="17">
        <f>Y11+Y17</f>
        <v>143480.4</v>
      </c>
      <c r="AA18" s="17">
        <f>AA11+AA17</f>
        <v>14572.82</v>
      </c>
      <c r="AB18" s="17">
        <f>AB11+AB17</f>
        <v>325951.59999999998</v>
      </c>
    </row>
    <row r="20" spans="1:65" ht="32.25" x14ac:dyDescent="0.3">
      <c r="A20" s="25" t="s">
        <v>51</v>
      </c>
      <c r="B20" s="25"/>
      <c r="C20" s="25"/>
      <c r="D20" s="25"/>
      <c r="E20" s="25"/>
      <c r="F20" s="25"/>
      <c r="G20" s="25"/>
      <c r="H20" s="25"/>
    </row>
    <row r="22" spans="1:65" x14ac:dyDescent="0.3">
      <c r="E22" s="26" t="s">
        <v>37</v>
      </c>
      <c r="F22" s="26"/>
      <c r="G22" s="26"/>
      <c r="H22" s="27" t="s">
        <v>40</v>
      </c>
      <c r="I22" s="27"/>
      <c r="J22" s="27"/>
      <c r="K22" s="26" t="s">
        <v>42</v>
      </c>
      <c r="L22" s="26"/>
      <c r="M22" s="26"/>
      <c r="N22" s="29"/>
      <c r="O22" s="30"/>
      <c r="P22" s="31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1:65" x14ac:dyDescent="0.3">
      <c r="E23" s="26" t="s">
        <v>38</v>
      </c>
      <c r="F23" s="26"/>
      <c r="G23" s="26"/>
      <c r="H23" s="27" t="s">
        <v>41</v>
      </c>
      <c r="I23" s="27"/>
      <c r="J23" s="27"/>
      <c r="K23" s="26" t="s">
        <v>43</v>
      </c>
      <c r="L23" s="26"/>
      <c r="M23" s="26"/>
      <c r="N23" s="29"/>
      <c r="O23" s="30"/>
      <c r="P23" s="31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</row>
    <row r="24" spans="1:65" x14ac:dyDescent="0.3">
      <c r="A24" s="4" t="s">
        <v>16</v>
      </c>
      <c r="B24" s="4"/>
      <c r="C24" s="4"/>
      <c r="D24" s="4"/>
      <c r="E24" s="22" t="s">
        <v>39</v>
      </c>
      <c r="F24" s="22"/>
      <c r="G24" s="22"/>
      <c r="H24" s="23" t="s">
        <v>39</v>
      </c>
      <c r="I24" s="23"/>
      <c r="J24" s="23"/>
      <c r="K24" s="22" t="s">
        <v>39</v>
      </c>
      <c r="L24" s="22"/>
      <c r="M24" s="22"/>
      <c r="N24" s="32"/>
      <c r="O24" s="33"/>
      <c r="P24" s="34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</row>
    <row r="25" spans="1:65" ht="34.5" x14ac:dyDescent="0.3">
      <c r="A25" s="2" t="s">
        <v>0</v>
      </c>
      <c r="B25" s="1" t="s">
        <v>1</v>
      </c>
      <c r="C25" s="2" t="s">
        <v>8</v>
      </c>
      <c r="D25" s="2" t="s">
        <v>9</v>
      </c>
      <c r="E25" s="19" t="s">
        <v>10</v>
      </c>
      <c r="F25" s="19" t="s">
        <v>11</v>
      </c>
      <c r="G25" s="19" t="s">
        <v>12</v>
      </c>
      <c r="H25" s="20" t="s">
        <v>10</v>
      </c>
      <c r="I25" s="20" t="s">
        <v>11</v>
      </c>
      <c r="J25" s="20" t="s">
        <v>12</v>
      </c>
      <c r="K25" s="19" t="s">
        <v>10</v>
      </c>
      <c r="L25" s="19" t="s">
        <v>11</v>
      </c>
      <c r="M25" s="19" t="s">
        <v>12</v>
      </c>
      <c r="N25" s="21" t="s">
        <v>10</v>
      </c>
      <c r="O25" s="21" t="s">
        <v>11</v>
      </c>
      <c r="P25" s="21" t="s">
        <v>12</v>
      </c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spans="1:65" x14ac:dyDescent="0.3">
      <c r="A26" s="7">
        <v>1</v>
      </c>
      <c r="B26" s="6" t="s">
        <v>2</v>
      </c>
      <c r="C26" s="7">
        <v>30</v>
      </c>
      <c r="D26" s="8">
        <v>2</v>
      </c>
      <c r="E26" s="12">
        <v>245</v>
      </c>
      <c r="F26" s="12">
        <f>D26*E26</f>
        <v>490</v>
      </c>
      <c r="G26" s="12">
        <f>C26*D26*E26</f>
        <v>14700</v>
      </c>
      <c r="H26" s="13">
        <v>250</v>
      </c>
      <c r="I26" s="13">
        <f>D26*H26</f>
        <v>500</v>
      </c>
      <c r="J26" s="13">
        <f>C26*D26*H26</f>
        <v>15000</v>
      </c>
      <c r="K26" s="12">
        <v>170</v>
      </c>
      <c r="L26" s="12">
        <f>D26*K26</f>
        <v>340</v>
      </c>
      <c r="M26" s="12">
        <f>C26*D26*K26</f>
        <v>10200</v>
      </c>
      <c r="N26" s="14">
        <f>TRUNC((E26+H26+K26)/3,2)</f>
        <v>221.66</v>
      </c>
      <c r="O26" s="14">
        <f>D26*N26</f>
        <v>443.32</v>
      </c>
      <c r="P26" s="14">
        <f>C26*D26*N26</f>
        <v>13299.6</v>
      </c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1:65" x14ac:dyDescent="0.3">
      <c r="A27" s="7">
        <v>2</v>
      </c>
      <c r="B27" s="6" t="s">
        <v>4</v>
      </c>
      <c r="C27" s="7">
        <v>30</v>
      </c>
      <c r="D27" s="8">
        <v>5</v>
      </c>
      <c r="E27" s="12">
        <v>340</v>
      </c>
      <c r="F27" s="12">
        <f>D27*E27</f>
        <v>1700</v>
      </c>
      <c r="G27" s="12">
        <f t="shared" ref="G27:G29" si="8">C27*D27*E27</f>
        <v>51000</v>
      </c>
      <c r="H27" s="13">
        <v>350</v>
      </c>
      <c r="I27" s="13">
        <f>D27*H27</f>
        <v>1750</v>
      </c>
      <c r="J27" s="13">
        <f>C27*D27*H27</f>
        <v>52500</v>
      </c>
      <c r="K27" s="12">
        <v>240</v>
      </c>
      <c r="L27" s="12">
        <f>D27*K27</f>
        <v>1200</v>
      </c>
      <c r="M27" s="12">
        <f>C27*D27*K27</f>
        <v>36000</v>
      </c>
      <c r="N27" s="14">
        <f>TRUNC((E27+H27+K27)/3,2)</f>
        <v>310</v>
      </c>
      <c r="O27" s="14">
        <f>D27*N27</f>
        <v>1550</v>
      </c>
      <c r="P27" s="14">
        <f>C27*D27*N27</f>
        <v>46500</v>
      </c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</row>
    <row r="28" spans="1:65" x14ac:dyDescent="0.3">
      <c r="A28" s="7">
        <v>3</v>
      </c>
      <c r="B28" s="6" t="s">
        <v>3</v>
      </c>
      <c r="C28" s="7">
        <v>30</v>
      </c>
      <c r="D28" s="8">
        <v>1</v>
      </c>
      <c r="E28" s="12">
        <v>2150</v>
      </c>
      <c r="F28" s="12">
        <f>D28*E28</f>
        <v>2150</v>
      </c>
      <c r="G28" s="12">
        <f t="shared" si="8"/>
        <v>64500</v>
      </c>
      <c r="H28" s="13">
        <v>700</v>
      </c>
      <c r="I28" s="13">
        <f>D28*H28</f>
        <v>700</v>
      </c>
      <c r="J28" s="13">
        <f>C28*D28*H28</f>
        <v>21000</v>
      </c>
      <c r="K28" s="12">
        <v>1235</v>
      </c>
      <c r="L28" s="12">
        <f>D28*K28</f>
        <v>1235</v>
      </c>
      <c r="M28" s="12">
        <f>C28*D28*K28</f>
        <v>37050</v>
      </c>
      <c r="N28" s="14">
        <f>TRUNC((E28+H28+K28)/3,2)</f>
        <v>1361.66</v>
      </c>
      <c r="O28" s="14">
        <f>D28*N28</f>
        <v>1361.66</v>
      </c>
      <c r="P28" s="14">
        <f>C28*D28*N28</f>
        <v>40849.800000000003</v>
      </c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</row>
    <row r="29" spans="1:65" x14ac:dyDescent="0.3">
      <c r="A29" s="7">
        <v>4</v>
      </c>
      <c r="B29" s="6" t="s">
        <v>5</v>
      </c>
      <c r="C29" s="7">
        <v>30</v>
      </c>
      <c r="D29" s="8">
        <v>1</v>
      </c>
      <c r="E29" s="12">
        <v>2650</v>
      </c>
      <c r="F29" s="12">
        <f>D29*E29</f>
        <v>2650</v>
      </c>
      <c r="G29" s="12">
        <f t="shared" si="8"/>
        <v>79500</v>
      </c>
      <c r="H29" s="13">
        <v>600</v>
      </c>
      <c r="I29" s="13">
        <f>D29*H29</f>
        <v>600</v>
      </c>
      <c r="J29" s="13">
        <f>C29*D29*H29</f>
        <v>18000</v>
      </c>
      <c r="K29" s="12">
        <v>1990</v>
      </c>
      <c r="L29" s="12">
        <f>D29*K29</f>
        <v>1990</v>
      </c>
      <c r="M29" s="12">
        <f>C29*D29*K29</f>
        <v>59700</v>
      </c>
      <c r="N29" s="14">
        <f>TRUNC((E29+H29+K29)/3,2)</f>
        <v>1746.66</v>
      </c>
      <c r="O29" s="14">
        <f>D29*N29</f>
        <v>1746.66</v>
      </c>
      <c r="P29" s="14">
        <f>C29*D29*N29</f>
        <v>52399.8</v>
      </c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</row>
    <row r="30" spans="1:65" x14ac:dyDescent="0.3">
      <c r="B30" s="3"/>
      <c r="G30" s="15">
        <f>SUM(G26:G29)</f>
        <v>209700</v>
      </c>
      <c r="J30" s="15">
        <f>SUM(J26:J29)</f>
        <v>106500</v>
      </c>
      <c r="M30" s="15">
        <f>SUM(M26:M29)</f>
        <v>142950</v>
      </c>
      <c r="P30" s="15">
        <f>SUM(P26:P29)</f>
        <v>153049.20000000001</v>
      </c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</row>
    <row r="31" spans="1:65" x14ac:dyDescent="0.3">
      <c r="B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</row>
    <row r="32" spans="1:65" ht="34.5" x14ac:dyDescent="0.3">
      <c r="A32" s="10" t="s">
        <v>0</v>
      </c>
      <c r="B32" s="9" t="s">
        <v>1</v>
      </c>
      <c r="C32" s="10" t="s">
        <v>8</v>
      </c>
      <c r="D32" s="10" t="s">
        <v>9</v>
      </c>
      <c r="E32" s="19" t="s">
        <v>13</v>
      </c>
      <c r="F32" s="19" t="s">
        <v>14</v>
      </c>
      <c r="G32" s="19" t="s">
        <v>15</v>
      </c>
      <c r="H32" s="20" t="s">
        <v>13</v>
      </c>
      <c r="I32" s="20" t="s">
        <v>14</v>
      </c>
      <c r="J32" s="20" t="s">
        <v>15</v>
      </c>
      <c r="K32" s="19" t="s">
        <v>13</v>
      </c>
      <c r="L32" s="19" t="s">
        <v>14</v>
      </c>
      <c r="M32" s="19" t="s">
        <v>15</v>
      </c>
      <c r="N32" s="21" t="s">
        <v>13</v>
      </c>
      <c r="O32" s="21" t="s">
        <v>14</v>
      </c>
      <c r="P32" s="21" t="s">
        <v>15</v>
      </c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</row>
    <row r="33" spans="1:65" x14ac:dyDescent="0.3">
      <c r="A33" s="7">
        <v>5</v>
      </c>
      <c r="B33" s="6" t="s">
        <v>7</v>
      </c>
      <c r="C33" s="7">
        <v>30</v>
      </c>
      <c r="D33" s="11">
        <v>41200</v>
      </c>
      <c r="E33" s="12">
        <v>0.15</v>
      </c>
      <c r="F33" s="12">
        <f>D33*E33</f>
        <v>6180</v>
      </c>
      <c r="G33" s="12">
        <f>C33*D33*E33</f>
        <v>185400</v>
      </c>
      <c r="H33" s="13">
        <v>0.2</v>
      </c>
      <c r="I33" s="13">
        <f>D33*H33</f>
        <v>8240</v>
      </c>
      <c r="J33" s="13">
        <f>C33*D33*H33</f>
        <v>247200</v>
      </c>
      <c r="K33" s="12">
        <v>0.11</v>
      </c>
      <c r="L33" s="12">
        <f>D33*K33</f>
        <v>4532</v>
      </c>
      <c r="M33" s="12">
        <f>C33*D33*K33</f>
        <v>135960</v>
      </c>
      <c r="N33" s="14">
        <f>TRUNC((E33+H33+K33)/3,2)</f>
        <v>0.15</v>
      </c>
      <c r="O33" s="14">
        <f>D33*N33</f>
        <v>6180</v>
      </c>
      <c r="P33" s="14">
        <f>C33*D33*N33</f>
        <v>185400</v>
      </c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</row>
    <row r="34" spans="1:65" x14ac:dyDescent="0.3">
      <c r="A34" s="7">
        <v>6</v>
      </c>
      <c r="B34" s="6" t="s">
        <v>26</v>
      </c>
      <c r="C34" s="7">
        <v>30</v>
      </c>
      <c r="D34" s="11">
        <v>5900</v>
      </c>
      <c r="E34" s="12">
        <v>0.8</v>
      </c>
      <c r="F34" s="12">
        <f>D34*E34</f>
        <v>4720</v>
      </c>
      <c r="G34" s="12">
        <f t="shared" ref="G34:G35" si="9">C34*D34*E34</f>
        <v>141600</v>
      </c>
      <c r="H34" s="13">
        <v>1</v>
      </c>
      <c r="I34" s="13">
        <f>D34*H34</f>
        <v>5900</v>
      </c>
      <c r="J34" s="13">
        <f>C34*D34*H34</f>
        <v>177000</v>
      </c>
      <c r="K34" s="12">
        <v>0.52</v>
      </c>
      <c r="L34" s="12">
        <f>D34*K34</f>
        <v>3068</v>
      </c>
      <c r="M34" s="12">
        <f>C34*D34*K34</f>
        <v>92040</v>
      </c>
      <c r="N34" s="14">
        <f>TRUNC((E34+H34+K34)/3,2)</f>
        <v>0.77</v>
      </c>
      <c r="O34" s="14">
        <f t="shared" ref="O34:O35" si="10">D34*N34</f>
        <v>4543</v>
      </c>
      <c r="P34" s="14">
        <f>C34*D34*N34</f>
        <v>136290</v>
      </c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</row>
    <row r="35" spans="1:65" x14ac:dyDescent="0.3">
      <c r="A35" s="7">
        <v>7</v>
      </c>
      <c r="B35" s="6" t="s">
        <v>6</v>
      </c>
      <c r="C35" s="7">
        <v>30</v>
      </c>
      <c r="D35" s="11">
        <v>400</v>
      </c>
      <c r="E35" s="12">
        <v>6</v>
      </c>
      <c r="F35" s="12">
        <f>D35*E35</f>
        <v>2400</v>
      </c>
      <c r="G35" s="12">
        <f t="shared" si="9"/>
        <v>72000</v>
      </c>
      <c r="H35" s="13">
        <v>9.1999999999999993</v>
      </c>
      <c r="I35" s="13">
        <f>D35*H35</f>
        <v>3679.9999999999995</v>
      </c>
      <c r="J35" s="13">
        <f>C35*D35*H35</f>
        <v>110399.99999999999</v>
      </c>
      <c r="K35" s="12">
        <v>16.8</v>
      </c>
      <c r="L35" s="12">
        <f>D35*K35</f>
        <v>6720</v>
      </c>
      <c r="M35" s="12">
        <f>C35*D35*K35</f>
        <v>201600</v>
      </c>
      <c r="N35" s="14">
        <f>TRUNC((E35+H35+K35)/3,2)</f>
        <v>10.66</v>
      </c>
      <c r="O35" s="14">
        <f t="shared" si="10"/>
        <v>4264</v>
      </c>
      <c r="P35" s="14">
        <f>C35*D35*N35</f>
        <v>127920</v>
      </c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</row>
    <row r="36" spans="1:65" x14ac:dyDescent="0.3">
      <c r="G36" s="16">
        <f>SUM(G33:G35)</f>
        <v>399000</v>
      </c>
      <c r="J36" s="16">
        <f>SUM(J33:J35)</f>
        <v>534600</v>
      </c>
      <c r="M36" s="16">
        <f>SUM(M33:M35)</f>
        <v>429600</v>
      </c>
      <c r="P36" s="16">
        <f>SUM(P33:P35)</f>
        <v>449610</v>
      </c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</row>
    <row r="37" spans="1:65" x14ac:dyDescent="0.3">
      <c r="F37" s="18" t="s">
        <v>36</v>
      </c>
      <c r="G37" s="17">
        <f>G30+G36</f>
        <v>608700</v>
      </c>
      <c r="J37" s="17">
        <f t="shared" ref="J37" si="11">J30+J36</f>
        <v>641100</v>
      </c>
      <c r="M37" s="17">
        <f t="shared" ref="M37" si="12">M30+M36</f>
        <v>572550</v>
      </c>
      <c r="P37" s="17">
        <f>P30+P36</f>
        <v>602659.19999999995</v>
      </c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9" spans="1:65" ht="32.25" x14ac:dyDescent="0.3">
      <c r="A39" s="25" t="s">
        <v>52</v>
      </c>
      <c r="B39" s="25"/>
      <c r="C39" s="25"/>
      <c r="D39" s="25"/>
      <c r="E39" s="25"/>
      <c r="F39" s="25"/>
      <c r="G39" s="25"/>
      <c r="H39" s="25"/>
    </row>
    <row r="41" spans="1:65" x14ac:dyDescent="0.3">
      <c r="E41" s="26" t="s">
        <v>44</v>
      </c>
      <c r="F41" s="26"/>
      <c r="G41" s="26"/>
      <c r="H41" s="27" t="s">
        <v>47</v>
      </c>
      <c r="I41" s="27"/>
      <c r="J41" s="27"/>
      <c r="K41" s="28"/>
      <c r="L41" s="28"/>
      <c r="M41" s="28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</row>
    <row r="42" spans="1:65" x14ac:dyDescent="0.3">
      <c r="E42" s="26" t="s">
        <v>45</v>
      </c>
      <c r="F42" s="26"/>
      <c r="G42" s="26"/>
      <c r="H42" s="27" t="s">
        <v>48</v>
      </c>
      <c r="I42" s="27"/>
      <c r="J42" s="27"/>
      <c r="K42" s="28"/>
      <c r="L42" s="28"/>
      <c r="M42" s="28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</row>
    <row r="43" spans="1:65" x14ac:dyDescent="0.3">
      <c r="A43" s="4" t="s">
        <v>16</v>
      </c>
      <c r="B43" s="4"/>
      <c r="C43" s="4"/>
      <c r="D43" s="4"/>
      <c r="E43" s="22" t="s">
        <v>46</v>
      </c>
      <c r="F43" s="22"/>
      <c r="G43" s="22"/>
      <c r="H43" s="23" t="s">
        <v>46</v>
      </c>
      <c r="I43" s="23"/>
      <c r="J43" s="23"/>
      <c r="K43" s="24"/>
      <c r="L43" s="24"/>
      <c r="M43" s="24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</row>
    <row r="44" spans="1:65" ht="34.5" x14ac:dyDescent="0.3">
      <c r="A44" s="2" t="s">
        <v>0</v>
      </c>
      <c r="B44" s="1" t="s">
        <v>1</v>
      </c>
      <c r="C44" s="2" t="s">
        <v>8</v>
      </c>
      <c r="D44" s="2" t="s">
        <v>9</v>
      </c>
      <c r="E44" s="19" t="s">
        <v>10</v>
      </c>
      <c r="F44" s="19" t="s">
        <v>11</v>
      </c>
      <c r="G44" s="19" t="s">
        <v>12</v>
      </c>
      <c r="H44" s="20" t="s">
        <v>10</v>
      </c>
      <c r="I44" s="20" t="s">
        <v>11</v>
      </c>
      <c r="J44" s="20" t="s">
        <v>12</v>
      </c>
      <c r="K44" s="21" t="s">
        <v>10</v>
      </c>
      <c r="L44" s="21" t="s">
        <v>11</v>
      </c>
      <c r="M44" s="21" t="s">
        <v>12</v>
      </c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spans="1:65" x14ac:dyDescent="0.3">
      <c r="A45" s="7">
        <v>1</v>
      </c>
      <c r="B45" s="6" t="s">
        <v>2</v>
      </c>
      <c r="C45" s="7">
        <v>30</v>
      </c>
      <c r="D45" s="8">
        <v>2</v>
      </c>
      <c r="E45" s="12">
        <v>0</v>
      </c>
      <c r="F45" s="12">
        <f>D45*E45</f>
        <v>0</v>
      </c>
      <c r="G45" s="12">
        <f>C45*D45*E45</f>
        <v>0</v>
      </c>
      <c r="H45" s="13">
        <v>0</v>
      </c>
      <c r="I45" s="13">
        <f>D45*H45</f>
        <v>0</v>
      </c>
      <c r="J45" s="13">
        <f>C45*D45*H45</f>
        <v>0</v>
      </c>
      <c r="K45" s="14">
        <f>TRUNC((E45+H45)/2,2)</f>
        <v>0</v>
      </c>
      <c r="L45" s="14">
        <f>D45*K45</f>
        <v>0</v>
      </c>
      <c r="M45" s="14">
        <f>C45*D45*K45</f>
        <v>0</v>
      </c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</row>
    <row r="46" spans="1:65" x14ac:dyDescent="0.3">
      <c r="A46" s="7">
        <v>2</v>
      </c>
      <c r="B46" s="6" t="s">
        <v>4</v>
      </c>
      <c r="C46" s="7">
        <v>30</v>
      </c>
      <c r="D46" s="8">
        <v>5</v>
      </c>
      <c r="E46" s="12">
        <v>137</v>
      </c>
      <c r="F46" s="12">
        <f>D46*E46</f>
        <v>685</v>
      </c>
      <c r="G46" s="12">
        <f t="shared" ref="G46:G48" si="13">C46*D46*E46</f>
        <v>20550</v>
      </c>
      <c r="H46" s="13">
        <v>0</v>
      </c>
      <c r="I46" s="13">
        <f>D46*H46</f>
        <v>0</v>
      </c>
      <c r="J46" s="13">
        <f>C46*D46*H46</f>
        <v>0</v>
      </c>
      <c r="K46" s="14">
        <f>E46</f>
        <v>137</v>
      </c>
      <c r="L46" s="14">
        <f t="shared" ref="L46:L48" si="14">D46*K46</f>
        <v>685</v>
      </c>
      <c r="M46" s="14">
        <f>C46*D46*K46</f>
        <v>20550</v>
      </c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</row>
    <row r="47" spans="1:65" x14ac:dyDescent="0.3">
      <c r="A47" s="7">
        <v>3</v>
      </c>
      <c r="B47" s="6" t="s">
        <v>3</v>
      </c>
      <c r="C47" s="7">
        <v>30</v>
      </c>
      <c r="D47" s="8">
        <v>1</v>
      </c>
      <c r="E47" s="12">
        <v>460.45</v>
      </c>
      <c r="F47" s="12">
        <f>D47*E47</f>
        <v>460.45</v>
      </c>
      <c r="G47" s="12">
        <f t="shared" si="13"/>
        <v>13813.5</v>
      </c>
      <c r="H47" s="13">
        <v>598.79</v>
      </c>
      <c r="I47" s="13">
        <f>D47*H47</f>
        <v>598.79</v>
      </c>
      <c r="J47" s="13">
        <f>C47*D47*H47</f>
        <v>17963.699999999997</v>
      </c>
      <c r="K47" s="14">
        <f>TRUNC((E47+H47)/2,2)</f>
        <v>529.62</v>
      </c>
      <c r="L47" s="14">
        <f t="shared" si="14"/>
        <v>529.62</v>
      </c>
      <c r="M47" s="14">
        <f>C47*D47*K47</f>
        <v>15888.6</v>
      </c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x14ac:dyDescent="0.3">
      <c r="A48" s="7">
        <v>4</v>
      </c>
      <c r="B48" s="6" t="s">
        <v>5</v>
      </c>
      <c r="C48" s="7">
        <v>30</v>
      </c>
      <c r="D48" s="8">
        <v>1</v>
      </c>
      <c r="E48" s="12">
        <v>0</v>
      </c>
      <c r="F48" s="12">
        <f>D48*E48</f>
        <v>0</v>
      </c>
      <c r="G48" s="12">
        <f t="shared" si="13"/>
        <v>0</v>
      </c>
      <c r="H48" s="13">
        <v>2038</v>
      </c>
      <c r="I48" s="13">
        <f>D48*H48</f>
        <v>2038</v>
      </c>
      <c r="J48" s="13">
        <f>C48*D48*H48</f>
        <v>61140</v>
      </c>
      <c r="K48" s="14">
        <f>H48</f>
        <v>2038</v>
      </c>
      <c r="L48" s="14">
        <f t="shared" si="14"/>
        <v>2038</v>
      </c>
      <c r="M48" s="14">
        <f>C48*D48*K48</f>
        <v>61140</v>
      </c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spans="1:65" x14ac:dyDescent="0.3">
      <c r="B49" s="3"/>
      <c r="G49" s="15">
        <f>SUM(G45:G48)</f>
        <v>34363.5</v>
      </c>
      <c r="J49" s="15">
        <f>SUM(J45:J48)</f>
        <v>79103.7</v>
      </c>
      <c r="M49" s="15">
        <f>SUM(M45:M48)</f>
        <v>97578.6</v>
      </c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1:65" x14ac:dyDescent="0.3">
      <c r="B50" s="3"/>
      <c r="E50" s="3"/>
      <c r="F50" s="3"/>
      <c r="G50" s="3"/>
      <c r="H50" s="3"/>
      <c r="I50" s="3"/>
      <c r="J50" s="3"/>
      <c r="K50" s="3"/>
      <c r="L50" s="3"/>
      <c r="M50" s="3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1:65" ht="34.5" x14ac:dyDescent="0.3">
      <c r="A51" s="10" t="s">
        <v>0</v>
      </c>
      <c r="B51" s="9" t="s">
        <v>1</v>
      </c>
      <c r="C51" s="10" t="s">
        <v>8</v>
      </c>
      <c r="D51" s="10" t="s">
        <v>9</v>
      </c>
      <c r="E51" s="19" t="s">
        <v>13</v>
      </c>
      <c r="F51" s="19" t="s">
        <v>14</v>
      </c>
      <c r="G51" s="19" t="s">
        <v>15</v>
      </c>
      <c r="H51" s="20" t="s">
        <v>13</v>
      </c>
      <c r="I51" s="20" t="s">
        <v>14</v>
      </c>
      <c r="J51" s="20" t="s">
        <v>15</v>
      </c>
      <c r="K51" s="21" t="s">
        <v>13</v>
      </c>
      <c r="L51" s="21" t="s">
        <v>14</v>
      </c>
      <c r="M51" s="21" t="s">
        <v>15</v>
      </c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1:65" x14ac:dyDescent="0.3">
      <c r="A52" s="7">
        <v>5</v>
      </c>
      <c r="B52" s="6" t="s">
        <v>7</v>
      </c>
      <c r="C52" s="7">
        <v>30</v>
      </c>
      <c r="D52" s="11">
        <v>41200</v>
      </c>
      <c r="E52" s="12">
        <v>7.0000000000000007E-2</v>
      </c>
      <c r="F52" s="12">
        <f>D52*E52</f>
        <v>2884.0000000000005</v>
      </c>
      <c r="G52" s="12">
        <f>C52*D52*E52</f>
        <v>86520.000000000015</v>
      </c>
      <c r="H52" s="13">
        <v>0</v>
      </c>
      <c r="I52" s="13">
        <f>D52*H52</f>
        <v>0</v>
      </c>
      <c r="J52" s="13">
        <f>C52*D52*H52</f>
        <v>0</v>
      </c>
      <c r="K52" s="14">
        <f>E52</f>
        <v>7.0000000000000007E-2</v>
      </c>
      <c r="L52" s="14">
        <f>D52*K52</f>
        <v>2884.0000000000005</v>
      </c>
      <c r="M52" s="14">
        <f>C52*D52*K52</f>
        <v>86520.000000000015</v>
      </c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1:65" x14ac:dyDescent="0.3">
      <c r="A53" s="7">
        <v>6</v>
      </c>
      <c r="B53" s="6" t="s">
        <v>26</v>
      </c>
      <c r="C53" s="7">
        <v>30</v>
      </c>
      <c r="D53" s="11">
        <v>5900</v>
      </c>
      <c r="E53" s="12">
        <v>0.7</v>
      </c>
      <c r="F53" s="12">
        <f>D53*E53</f>
        <v>4130</v>
      </c>
      <c r="G53" s="12">
        <f t="shared" ref="G53:G54" si="15">C53*D53*E53</f>
        <v>123899.99999999999</v>
      </c>
      <c r="H53" s="13">
        <v>0.59</v>
      </c>
      <c r="I53" s="13">
        <f>D53*H53</f>
        <v>3481</v>
      </c>
      <c r="J53" s="13">
        <f>C53*D53*H53</f>
        <v>104430</v>
      </c>
      <c r="K53" s="14">
        <f>TRUNC((E53+H53)/2,2)</f>
        <v>0.64</v>
      </c>
      <c r="L53" s="14">
        <f>D53*K53</f>
        <v>3776</v>
      </c>
      <c r="M53" s="14">
        <f>C53*D53*K53</f>
        <v>113280</v>
      </c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spans="1:65" x14ac:dyDescent="0.3">
      <c r="A54" s="7">
        <v>7</v>
      </c>
      <c r="B54" s="6" t="s">
        <v>6</v>
      </c>
      <c r="C54" s="7">
        <v>30</v>
      </c>
      <c r="D54" s="11">
        <v>400</v>
      </c>
      <c r="E54" s="12">
        <v>0</v>
      </c>
      <c r="F54" s="12">
        <f>D54*E54</f>
        <v>0</v>
      </c>
      <c r="G54" s="12">
        <f t="shared" si="15"/>
        <v>0</v>
      </c>
      <c r="H54" s="13">
        <v>11.12</v>
      </c>
      <c r="I54" s="13">
        <f>D54*H54</f>
        <v>4448</v>
      </c>
      <c r="J54" s="13">
        <f>C54*D54*H54</f>
        <v>133440</v>
      </c>
      <c r="K54" s="14">
        <f>H54</f>
        <v>11.12</v>
      </c>
      <c r="L54" s="14">
        <f>D54*K54</f>
        <v>4448</v>
      </c>
      <c r="M54" s="14">
        <f>C54*D54*K54</f>
        <v>133440</v>
      </c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spans="1:65" x14ac:dyDescent="0.3">
      <c r="G55" s="16">
        <f>SUM(G52:G54)</f>
        <v>210420</v>
      </c>
      <c r="J55" s="16">
        <f>SUM(J52:J54)</f>
        <v>237870</v>
      </c>
      <c r="M55" s="16">
        <f>SUM(M52:M54)</f>
        <v>333240</v>
      </c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spans="1:65" x14ac:dyDescent="0.3">
      <c r="F56" s="18" t="s">
        <v>36</v>
      </c>
      <c r="G56" s="17">
        <f>G49+G55</f>
        <v>244783.5</v>
      </c>
      <c r="J56" s="17">
        <f t="shared" ref="J56" si="16">J49+J55</f>
        <v>316973.7</v>
      </c>
      <c r="M56" s="17">
        <f t="shared" ref="M56" si="17">M49+M55</f>
        <v>430818.6</v>
      </c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8" spans="1:65" ht="32.25" x14ac:dyDescent="0.3">
      <c r="A58" s="25" t="s">
        <v>53</v>
      </c>
      <c r="B58" s="25"/>
      <c r="C58" s="25"/>
      <c r="D58" s="25"/>
      <c r="E58" s="25"/>
      <c r="F58" s="25"/>
      <c r="G58" s="25"/>
      <c r="H58" s="25"/>
    </row>
    <row r="60" spans="1:65" x14ac:dyDescent="0.3">
      <c r="A60" s="4" t="s">
        <v>16</v>
      </c>
      <c r="B60" s="4"/>
      <c r="C60" s="4"/>
      <c r="D60" s="4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</row>
    <row r="61" spans="1:65" ht="34.5" x14ac:dyDescent="0.3">
      <c r="A61" s="2" t="s">
        <v>0</v>
      </c>
      <c r="B61" s="1" t="s">
        <v>1</v>
      </c>
      <c r="C61" s="2" t="s">
        <v>8</v>
      </c>
      <c r="D61" s="2" t="s">
        <v>9</v>
      </c>
      <c r="E61" s="19" t="s">
        <v>10</v>
      </c>
      <c r="F61" s="19" t="s">
        <v>11</v>
      </c>
      <c r="G61" s="19" t="s">
        <v>12</v>
      </c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</row>
    <row r="62" spans="1:65" x14ac:dyDescent="0.3">
      <c r="A62" s="7">
        <v>1</v>
      </c>
      <c r="B62" s="6" t="s">
        <v>2</v>
      </c>
      <c r="C62" s="7">
        <v>30</v>
      </c>
      <c r="D62" s="8">
        <v>2</v>
      </c>
      <c r="E62" s="14">
        <f>TRUNC((Z7+N26)/2,2)</f>
        <v>218.78</v>
      </c>
      <c r="F62" s="14">
        <f>D62*E62</f>
        <v>437.56</v>
      </c>
      <c r="G62" s="14">
        <f>C62*D62*E62</f>
        <v>13126.8</v>
      </c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</row>
    <row r="63" spans="1:65" x14ac:dyDescent="0.3">
      <c r="A63" s="7">
        <v>2</v>
      </c>
      <c r="B63" s="6" t="s">
        <v>4</v>
      </c>
      <c r="C63" s="7">
        <v>30</v>
      </c>
      <c r="D63" s="8">
        <v>5</v>
      </c>
      <c r="E63" s="14">
        <f>TRUNC((Z8+N27+K46)/3,2)</f>
        <v>228.66</v>
      </c>
      <c r="F63" s="14">
        <f t="shared" ref="F63:F65" si="18">D63*E63</f>
        <v>1143.3</v>
      </c>
      <c r="G63" s="14">
        <f t="shared" ref="G63:G65" si="19">C63*D63*E63</f>
        <v>34299</v>
      </c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</row>
    <row r="64" spans="1:65" x14ac:dyDescent="0.3">
      <c r="A64" s="7">
        <v>3</v>
      </c>
      <c r="B64" s="6" t="s">
        <v>3</v>
      </c>
      <c r="C64" s="7">
        <v>30</v>
      </c>
      <c r="D64" s="8">
        <v>1</v>
      </c>
      <c r="E64" s="14">
        <f>TRUNC((Z9+N28+K47)/3,2)</f>
        <v>848.42</v>
      </c>
      <c r="F64" s="14">
        <f t="shared" si="18"/>
        <v>848.42</v>
      </c>
      <c r="G64" s="14">
        <f t="shared" si="19"/>
        <v>25452.6</v>
      </c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</row>
    <row r="65" spans="1:65" x14ac:dyDescent="0.3">
      <c r="A65" s="7">
        <v>4</v>
      </c>
      <c r="B65" s="6" t="s">
        <v>5</v>
      </c>
      <c r="C65" s="7">
        <v>30</v>
      </c>
      <c r="D65" s="8">
        <v>1</v>
      </c>
      <c r="E65" s="14">
        <f>TRUNC((Z10+N29+K48)/3,2)</f>
        <v>1686.22</v>
      </c>
      <c r="F65" s="14">
        <f t="shared" si="18"/>
        <v>1686.22</v>
      </c>
      <c r="G65" s="14">
        <f t="shared" si="19"/>
        <v>50586.6</v>
      </c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</row>
    <row r="66" spans="1:65" x14ac:dyDescent="0.3">
      <c r="B66" s="3"/>
      <c r="G66" s="16">
        <f>SUM(G62:G65)</f>
        <v>123465</v>
      </c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</row>
    <row r="67" spans="1:65" x14ac:dyDescent="0.3">
      <c r="B67" s="3"/>
      <c r="E67" s="3"/>
      <c r="F67" s="3"/>
      <c r="G67" s="3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</row>
    <row r="68" spans="1:65" ht="34.5" x14ac:dyDescent="0.3">
      <c r="A68" s="10" t="s">
        <v>0</v>
      </c>
      <c r="B68" s="9" t="s">
        <v>1</v>
      </c>
      <c r="C68" s="10" t="s">
        <v>8</v>
      </c>
      <c r="D68" s="10" t="s">
        <v>9</v>
      </c>
      <c r="E68" s="19" t="s">
        <v>13</v>
      </c>
      <c r="F68" s="19" t="s">
        <v>14</v>
      </c>
      <c r="G68" s="19" t="s">
        <v>15</v>
      </c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</row>
    <row r="69" spans="1:65" x14ac:dyDescent="0.3">
      <c r="A69" s="7">
        <v>5</v>
      </c>
      <c r="B69" s="6" t="s">
        <v>7</v>
      </c>
      <c r="C69" s="7">
        <v>30</v>
      </c>
      <c r="D69" s="11">
        <v>41200</v>
      </c>
      <c r="E69" s="14">
        <f>TRUNC((Z14+N33+K52)/3, 2)</f>
        <v>0.1</v>
      </c>
      <c r="F69" s="14">
        <f>D69*E69</f>
        <v>4120</v>
      </c>
      <c r="G69" s="14">
        <f>C69*D69*E69</f>
        <v>123600</v>
      </c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</row>
    <row r="70" spans="1:65" x14ac:dyDescent="0.3">
      <c r="A70" s="7">
        <v>6</v>
      </c>
      <c r="B70" s="6" t="s">
        <v>26</v>
      </c>
      <c r="C70" s="7">
        <v>30</v>
      </c>
      <c r="D70" s="11">
        <v>5900</v>
      </c>
      <c r="E70" s="14">
        <f>TRUNC((Z15+N34+K53)/3,2)</f>
        <v>0.7</v>
      </c>
      <c r="F70" s="14">
        <f t="shared" ref="F70:F71" si="20">D70*E70</f>
        <v>4130</v>
      </c>
      <c r="G70" s="14">
        <f t="shared" ref="G70:G71" si="21">C70*D70*E70</f>
        <v>123899.99999999999</v>
      </c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</row>
    <row r="71" spans="1:65" x14ac:dyDescent="0.3">
      <c r="A71" s="7">
        <v>7</v>
      </c>
      <c r="B71" s="6" t="s">
        <v>6</v>
      </c>
      <c r="C71" s="7">
        <v>30</v>
      </c>
      <c r="D71" s="11">
        <v>400</v>
      </c>
      <c r="E71" s="14">
        <f>TRUNC((Z16+N35+K54)/3,2)</f>
        <v>9.91</v>
      </c>
      <c r="F71" s="14">
        <f t="shared" si="20"/>
        <v>3964</v>
      </c>
      <c r="G71" s="14">
        <f t="shared" si="21"/>
        <v>118920</v>
      </c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</row>
    <row r="72" spans="1:65" x14ac:dyDescent="0.3">
      <c r="G72" s="16">
        <f>SUM(G69:G71)</f>
        <v>366420</v>
      </c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</row>
    <row r="73" spans="1:65" x14ac:dyDescent="0.3">
      <c r="F73" s="18" t="s">
        <v>36</v>
      </c>
      <c r="G73" s="17">
        <f>G66+G72</f>
        <v>489885</v>
      </c>
    </row>
  </sheetData>
  <mergeCells count="48">
    <mergeCell ref="A1:H1"/>
    <mergeCell ref="A2:H2"/>
    <mergeCell ref="E3:G3"/>
    <mergeCell ref="H3:J3"/>
    <mergeCell ref="K3:M3"/>
    <mergeCell ref="Q3:S3"/>
    <mergeCell ref="T3:V3"/>
    <mergeCell ref="W3:Y3"/>
    <mergeCell ref="E4:G4"/>
    <mergeCell ref="H4:J4"/>
    <mergeCell ref="K4:M4"/>
    <mergeCell ref="N4:P4"/>
    <mergeCell ref="Q4:S4"/>
    <mergeCell ref="T4:V4"/>
    <mergeCell ref="W4:Y4"/>
    <mergeCell ref="N3:P3"/>
    <mergeCell ref="W5:Y5"/>
    <mergeCell ref="Z5:AB5"/>
    <mergeCell ref="A20:H20"/>
    <mergeCell ref="E22:G22"/>
    <mergeCell ref="H22:J22"/>
    <mergeCell ref="K22:M22"/>
    <mergeCell ref="N22:P22"/>
    <mergeCell ref="E5:G5"/>
    <mergeCell ref="H5:J5"/>
    <mergeCell ref="K5:M5"/>
    <mergeCell ref="N5:P5"/>
    <mergeCell ref="Q5:S5"/>
    <mergeCell ref="T5:V5"/>
    <mergeCell ref="E23:G23"/>
    <mergeCell ref="H23:J23"/>
    <mergeCell ref="K23:M23"/>
    <mergeCell ref="N23:P23"/>
    <mergeCell ref="E24:G24"/>
    <mergeCell ref="H24:J24"/>
    <mergeCell ref="K24:M24"/>
    <mergeCell ref="N24:P24"/>
    <mergeCell ref="E43:G43"/>
    <mergeCell ref="H43:J43"/>
    <mergeCell ref="K43:M43"/>
    <mergeCell ref="A58:H58"/>
    <mergeCell ref="A39:H39"/>
    <mergeCell ref="E41:G41"/>
    <mergeCell ref="H41:J41"/>
    <mergeCell ref="K41:M41"/>
    <mergeCell ref="E42:G42"/>
    <mergeCell ref="H42:J42"/>
    <mergeCell ref="K42:M42"/>
  </mergeCells>
  <pageMargins left="0.511811024" right="0.511811024" top="0.78740157499999996" bottom="0.78740157499999996" header="0.31496062000000002" footer="0.31496062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memoria.de.calculos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435056c6-f1be-49b3-ae06-cafe18ddeca6</vt:lpwstr>
  </property>
</Properties>
</file>